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Roadway\EngData\Calculations\"/>
    </mc:Choice>
  </mc:AlternateContent>
  <xr:revisionPtr revIDLastSave="0" documentId="13_ncr:1_{90B791FF-200F-4A95-B5DF-F768B2CA7688}" xr6:coauthVersionLast="36" xr6:coauthVersionMax="36" xr10:uidLastSave="{00000000-0000-0000-0000-000000000000}"/>
  <bookViews>
    <workbookView xWindow="0" yWindow="0" windowWidth="28800" windowHeight="13260" xr2:uid="{00000000-000D-0000-FFFF-FFFF00000000}"/>
  </bookViews>
  <sheets>
    <sheet name="Easton SB Ram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" l="1"/>
  <c r="J54" i="1"/>
  <c r="L56" i="1" s="1"/>
  <c r="B39" i="1"/>
  <c r="C31" i="1"/>
  <c r="D31" i="1"/>
  <c r="E31" i="1" s="1"/>
  <c r="G31" i="1" s="1"/>
  <c r="J29" i="1"/>
  <c r="J31" i="1" s="1"/>
  <c r="C29" i="1"/>
  <c r="D53" i="1" l="1"/>
  <c r="L53" i="1" s="1"/>
  <c r="I29" i="1" l="1"/>
  <c r="C54" i="1" l="1"/>
  <c r="B20" i="1" l="1"/>
  <c r="D29" i="1" s="1"/>
  <c r="C30" i="1" l="1"/>
  <c r="E30" i="1" s="1"/>
  <c r="H30" i="1" s="1"/>
  <c r="I30" i="1" s="1"/>
  <c r="E29" i="1"/>
  <c r="H29" i="1" s="1"/>
  <c r="I28" i="1" s="1"/>
  <c r="B10" i="1"/>
  <c r="G32" i="1" l="1"/>
  <c r="B48" i="1" l="1"/>
  <c r="B41" i="1"/>
  <c r="B49" i="1" s="1"/>
  <c r="B38" i="1"/>
  <c r="H60" i="1" l="1"/>
  <c r="B50" i="1" l="1"/>
  <c r="B13" i="1" l="1"/>
  <c r="B21" i="1" s="1"/>
  <c r="B22" i="1" l="1"/>
  <c r="H32" i="1" l="1"/>
  <c r="C55" i="1"/>
  <c r="E55" i="1"/>
  <c r="G55" i="1" s="1"/>
  <c r="E54" i="1"/>
  <c r="G54" i="1"/>
  <c r="J53" i="1" l="1"/>
  <c r="L52" i="1" s="1"/>
  <c r="G60" i="1"/>
  <c r="L54" i="1"/>
  <c r="L55" i="1"/>
  <c r="L5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bmiller</author>
  </authors>
  <commentList>
    <comment ref="B54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bmiller:</t>
        </r>
        <r>
          <rPr>
            <sz val="9"/>
            <color indexed="81"/>
            <rFont val="Tahoma"/>
            <charset val="1"/>
          </rPr>
          <t xml:space="preserve">
should this be 1? The 2nd lane isn't developed until after this transition</t>
        </r>
      </text>
    </comment>
  </commentList>
</comments>
</file>

<file path=xl/sharedStrings.xml><?xml version="1.0" encoding="utf-8"?>
<sst xmlns="http://schemas.openxmlformats.org/spreadsheetml/2006/main" count="79" uniqueCount="40">
  <si>
    <t>Lane Width (FT)</t>
  </si>
  <si>
    <t>n1</t>
  </si>
  <si>
    <t>ed</t>
  </si>
  <si>
    <t>Start Slope</t>
  </si>
  <si>
    <t>End Slope</t>
  </si>
  <si>
    <t>G</t>
  </si>
  <si>
    <t>Lt</t>
  </si>
  <si>
    <t>Lr</t>
  </si>
  <si>
    <t>Curve Name:</t>
  </si>
  <si>
    <t>V =</t>
  </si>
  <si>
    <t>mph</t>
  </si>
  <si>
    <t>Dc =</t>
  </si>
  <si>
    <t>Radius =</t>
  </si>
  <si>
    <t>feet</t>
  </si>
  <si>
    <t>P.C. Station:</t>
  </si>
  <si>
    <t>Length of Curve =</t>
  </si>
  <si>
    <t>Spiral:</t>
  </si>
  <si>
    <t>no</t>
  </si>
  <si>
    <t>P.C. Spiral Length =</t>
  </si>
  <si>
    <t xml:space="preserve">P.T. Spiral Length = </t>
  </si>
  <si>
    <t>Curve Widening:</t>
  </si>
  <si>
    <t>Widening Length =</t>
  </si>
  <si>
    <t>F.S =</t>
  </si>
  <si>
    <t>2/3 F.S. AT PC/PT =</t>
  </si>
  <si>
    <t>SB</t>
  </si>
  <si>
    <t>SB % Full on Curve:</t>
  </si>
  <si>
    <t>(1/3 Min percent)</t>
  </si>
  <si>
    <t>NB % Full on Curve:</t>
  </si>
  <si>
    <t>SUPERELEVATION CALCULATIONS</t>
  </si>
  <si>
    <t>EMH&amp;T</t>
  </si>
  <si>
    <t>PC</t>
  </si>
  <si>
    <t>FRA-270-32.92 SB at Easton Way</t>
  </si>
  <si>
    <t>P.C.C. Station:</t>
  </si>
  <si>
    <t>270 SB RAMP Curve 1</t>
  </si>
  <si>
    <t>270 SB RAMP Curve 2</t>
  </si>
  <si>
    <t>yes</t>
  </si>
  <si>
    <t>Begin</t>
  </si>
  <si>
    <t>End</t>
  </si>
  <si>
    <t>LsCheck</t>
  </si>
  <si>
    <t>PC/PT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</si>
</sst>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\+00.00"/>
    <numFmt numFmtId="165" formatCode="0.0000"/>
    <numFmt numFmtId="166" formatCode="000\+00.00"/>
    <numFmt numFmtId="168" formatCode="0.0"/>
    <numFmt numFmtId="171" formatCode="0.000000"/>
    <numFmt numFmtId="172" formatCode="0.0000000"/>
  </numFmts>
  <fonts count="7" x14ac:knownFonts="1">
    <font>
      <sz val="11"/>
      <color theme="1"/>
      <name val="Tw Cen MT"/>
      <family val="2"/>
    </font>
    <font>
      <sz val="11"/>
      <color theme="1"/>
      <name val="Tw Cen MT"/>
      <family val="2"/>
    </font>
    <font>
      <sz val="11"/>
      <color rgb="FF3F3F76"/>
      <name val="Tw Cen MT"/>
      <family val="2"/>
    </font>
    <font>
      <b/>
      <sz val="11"/>
      <color theme="1"/>
      <name val="Tw Cen MT"/>
      <family val="2"/>
    </font>
    <font>
      <b/>
      <sz val="20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</cellStyleXfs>
  <cellXfs count="104">
    <xf numFmtId="0" fontId="0" fillId="0" borderId="0" xfId="0"/>
    <xf numFmtId="10" fontId="0" fillId="0" borderId="0" xfId="1" applyNumberFormat="1" applyFont="1"/>
    <xf numFmtId="0" fontId="0" fillId="0" borderId="0" xfId="1" applyNumberFormat="1" applyFont="1"/>
    <xf numFmtId="0" fontId="0" fillId="0" borderId="0" xfId="0" applyNumberFormat="1"/>
    <xf numFmtId="0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2" xfId="0" applyNumberFormat="1" applyFill="1" applyBorder="1" applyAlignment="1">
      <alignment horizontal="center"/>
    </xf>
    <xf numFmtId="164" fontId="0" fillId="0" borderId="2" xfId="0" applyNumberFormat="1" applyBorder="1"/>
    <xf numFmtId="0" fontId="0" fillId="3" borderId="2" xfId="1" applyNumberFormat="1" applyFont="1" applyFill="1" applyBorder="1" applyAlignment="1">
      <alignment horizontal="center"/>
    </xf>
    <xf numFmtId="10" fontId="0" fillId="3" borderId="2" xfId="1" applyNumberFormat="1" applyFont="1" applyFill="1" applyBorder="1" applyAlignment="1">
      <alignment horizontal="center"/>
    </xf>
    <xf numFmtId="10" fontId="0" fillId="0" borderId="2" xfId="1" applyNumberFormat="1" applyFont="1" applyFill="1" applyBorder="1" applyAlignment="1">
      <alignment horizontal="center"/>
    </xf>
    <xf numFmtId="0" fontId="0" fillId="3" borderId="2" xfId="0" applyNumberFormat="1" applyFill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0" xfId="0" applyBorder="1"/>
    <xf numFmtId="165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4" xfId="1" applyNumberFormat="1" applyFont="1" applyFill="1" applyBorder="1" applyAlignment="1">
      <alignment horizontal="center"/>
    </xf>
    <xf numFmtId="0" fontId="0" fillId="0" borderId="6" xfId="0" applyNumberFormat="1" applyFill="1" applyBorder="1" applyAlignment="1">
      <alignment horizontal="center"/>
    </xf>
    <xf numFmtId="0" fontId="0" fillId="0" borderId="7" xfId="0" applyNumberFormat="1" applyFill="1" applyBorder="1" applyAlignment="1">
      <alignment horizontal="center"/>
    </xf>
    <xf numFmtId="0" fontId="0" fillId="0" borderId="8" xfId="0" applyNumberFormat="1" applyFill="1" applyBorder="1" applyAlignment="1">
      <alignment horizontal="center"/>
    </xf>
    <xf numFmtId="0" fontId="0" fillId="0" borderId="9" xfId="0" applyNumberFormat="1" applyFill="1" applyBorder="1" applyAlignment="1">
      <alignment horizontal="center"/>
    </xf>
    <xf numFmtId="0" fontId="0" fillId="0" borderId="8" xfId="1" applyNumberFormat="1" applyFont="1" applyFill="1" applyBorder="1" applyAlignment="1">
      <alignment horizontal="center"/>
    </xf>
    <xf numFmtId="0" fontId="0" fillId="0" borderId="9" xfId="1" applyNumberFormat="1" applyFont="1" applyBorder="1" applyAlignment="1">
      <alignment horizontal="center"/>
    </xf>
    <xf numFmtId="0" fontId="0" fillId="0" borderId="10" xfId="1" applyNumberFormat="1" applyFont="1" applyFill="1" applyBorder="1" applyAlignment="1">
      <alignment horizontal="center"/>
    </xf>
    <xf numFmtId="0" fontId="0" fillId="0" borderId="11" xfId="1" applyNumberFormat="1" applyFont="1" applyBorder="1" applyAlignment="1">
      <alignment horizontal="center"/>
    </xf>
    <xf numFmtId="0" fontId="3" fillId="0" borderId="12" xfId="0" applyNumberFormat="1" applyFont="1" applyFill="1" applyBorder="1" applyAlignment="1">
      <alignment horizontal="center"/>
    </xf>
    <xf numFmtId="0" fontId="3" fillId="0" borderId="13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NumberFormat="1" applyFill="1" applyBorder="1" applyAlignment="1">
      <alignment horizontal="center"/>
    </xf>
    <xf numFmtId="0" fontId="0" fillId="0" borderId="15" xfId="0" applyNumberFormat="1" applyFill="1" applyBorder="1" applyAlignment="1">
      <alignment horizontal="center"/>
    </xf>
    <xf numFmtId="0" fontId="0" fillId="0" borderId="16" xfId="0" applyNumberFormat="1" applyFill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9" xfId="0" applyNumberFormat="1" applyBorder="1"/>
    <xf numFmtId="0" fontId="0" fillId="3" borderId="8" xfId="1" applyNumberFormat="1" applyFont="1" applyFill="1" applyBorder="1" applyAlignment="1">
      <alignment horizontal="center"/>
    </xf>
    <xf numFmtId="0" fontId="0" fillId="0" borderId="9" xfId="1" applyNumberFormat="1" applyFont="1" applyBorder="1"/>
    <xf numFmtId="0" fontId="0" fillId="3" borderId="8" xfId="0" applyNumberFormat="1" applyFill="1" applyBorder="1" applyAlignment="1">
      <alignment horizontal="center"/>
    </xf>
    <xf numFmtId="10" fontId="2" fillId="2" borderId="1" xfId="1" applyNumberFormat="1" applyFont="1" applyFill="1" applyBorder="1" applyAlignment="1">
      <alignment horizontal="center"/>
    </xf>
    <xf numFmtId="164" fontId="0" fillId="0" borderId="5" xfId="0" applyNumberFormat="1" applyFill="1" applyBorder="1"/>
    <xf numFmtId="164" fontId="0" fillId="0" borderId="2" xfId="0" applyNumberFormat="1" applyFill="1" applyBorder="1"/>
    <xf numFmtId="0" fontId="0" fillId="0" borderId="20" xfId="0" applyBorder="1" applyAlignment="1">
      <alignment horizontal="right"/>
    </xf>
    <xf numFmtId="0" fontId="2" fillId="2" borderId="21" xfId="2" applyBorder="1" applyAlignment="1">
      <alignment horizontal="center"/>
    </xf>
    <xf numFmtId="0" fontId="0" fillId="0" borderId="22" xfId="0" applyBorder="1"/>
    <xf numFmtId="0" fontId="0" fillId="0" borderId="22" xfId="0" applyNumberFormat="1" applyFill="1" applyBorder="1" applyAlignment="1">
      <alignment horizontal="center"/>
    </xf>
    <xf numFmtId="0" fontId="0" fillId="0" borderId="22" xfId="0" applyNumberFormat="1" applyBorder="1" applyAlignment="1">
      <alignment horizontal="center"/>
    </xf>
    <xf numFmtId="0" fontId="0" fillId="0" borderId="22" xfId="0" applyNumberFormat="1" applyBorder="1"/>
    <xf numFmtId="0" fontId="0" fillId="0" borderId="23" xfId="0" applyNumberFormat="1" applyBorder="1"/>
    <xf numFmtId="0" fontId="2" fillId="2" borderId="1" xfId="2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NumberFormat="1" applyBorder="1"/>
    <xf numFmtId="0" fontId="0" fillId="0" borderId="24" xfId="0" applyNumberFormat="1" applyBorder="1"/>
    <xf numFmtId="1" fontId="2" fillId="2" borderId="1" xfId="2" applyNumberFormat="1" applyBorder="1" applyAlignment="1">
      <alignment horizontal="center"/>
    </xf>
    <xf numFmtId="166" fontId="2" fillId="2" borderId="1" xfId="2" applyNumberFormat="1" applyBorder="1" applyAlignment="1">
      <alignment horizontal="center"/>
    </xf>
    <xf numFmtId="10" fontId="2" fillId="0" borderId="28" xfId="1" applyNumberFormat="1" applyFont="1" applyFill="1" applyBorder="1" applyAlignment="1">
      <alignment horizontal="center"/>
    </xf>
    <xf numFmtId="10" fontId="2" fillId="0" borderId="2" xfId="1" applyNumberFormat="1" applyFont="1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33" xfId="0" applyNumberFormat="1" applyFill="1" applyBorder="1" applyAlignment="1">
      <alignment horizontal="center"/>
    </xf>
    <xf numFmtId="0" fontId="0" fillId="0" borderId="34" xfId="0" applyNumberFormat="1" applyFill="1" applyBorder="1" applyAlignment="1">
      <alignment horizontal="center"/>
    </xf>
    <xf numFmtId="0" fontId="0" fillId="0" borderId="32" xfId="0" applyNumberFormat="1" applyFill="1" applyBorder="1" applyAlignment="1">
      <alignment horizontal="center"/>
    </xf>
    <xf numFmtId="0" fontId="0" fillId="0" borderId="35" xfId="0" applyNumberFormat="1" applyFill="1" applyBorder="1" applyAlignment="1">
      <alignment horizontal="center"/>
    </xf>
    <xf numFmtId="10" fontId="0" fillId="0" borderId="2" xfId="1" applyNumberFormat="1" applyFont="1" applyBorder="1"/>
    <xf numFmtId="0" fontId="4" fillId="0" borderId="0" xfId="0" applyFont="1" applyBorder="1" applyAlignment="1"/>
    <xf numFmtId="2" fontId="0" fillId="0" borderId="0" xfId="0" applyNumberFormat="1"/>
    <xf numFmtId="164" fontId="0" fillId="4" borderId="5" xfId="0" applyNumberFormat="1" applyFill="1" applyBorder="1"/>
    <xf numFmtId="164" fontId="0" fillId="5" borderId="5" xfId="0" applyNumberFormat="1" applyFill="1" applyBorder="1"/>
    <xf numFmtId="164" fontId="0" fillId="0" borderId="0" xfId="0" applyNumberFormat="1"/>
    <xf numFmtId="0" fontId="0" fillId="0" borderId="9" xfId="0" applyNumberFormat="1" applyFill="1" applyBorder="1"/>
    <xf numFmtId="0" fontId="0" fillId="0" borderId="9" xfId="1" applyNumberFormat="1" applyFont="1" applyFill="1" applyBorder="1"/>
    <xf numFmtId="0" fontId="0" fillId="0" borderId="9" xfId="0" quotePrefix="1" applyNumberFormat="1" applyBorder="1"/>
    <xf numFmtId="0" fontId="0" fillId="0" borderId="35" xfId="0" applyNumberFormat="1" applyBorder="1" applyAlignment="1">
      <alignment horizontal="left"/>
    </xf>
    <xf numFmtId="0" fontId="0" fillId="0" borderId="17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10" fontId="0" fillId="0" borderId="33" xfId="1" applyNumberFormat="1" applyFont="1" applyFill="1" applyBorder="1" applyAlignment="1">
      <alignment horizontal="center"/>
    </xf>
    <xf numFmtId="168" fontId="0" fillId="0" borderId="9" xfId="1" applyNumberFormat="1" applyFont="1" applyBorder="1" applyAlignment="1">
      <alignment horizontal="center"/>
    </xf>
    <xf numFmtId="166" fontId="0" fillId="0" borderId="2" xfId="0" applyNumberFormat="1" applyBorder="1"/>
    <xf numFmtId="0" fontId="0" fillId="0" borderId="2" xfId="1" applyNumberFormat="1" applyFont="1" applyFill="1" applyBorder="1" applyAlignment="1">
      <alignment horizontal="center"/>
    </xf>
    <xf numFmtId="0" fontId="0" fillId="0" borderId="4" xfId="1" applyNumberFormat="1" applyFont="1" applyFill="1" applyBorder="1" applyAlignment="1">
      <alignment horizontal="center"/>
    </xf>
    <xf numFmtId="0" fontId="0" fillId="0" borderId="9" xfId="1" applyNumberFormat="1" applyFont="1" applyFill="1" applyBorder="1" applyAlignment="1">
      <alignment horizontal="center"/>
    </xf>
    <xf numFmtId="2" fontId="0" fillId="0" borderId="0" xfId="0" applyNumberFormat="1" applyFill="1"/>
    <xf numFmtId="164" fontId="0" fillId="0" borderId="0" xfId="0" applyNumberFormat="1" applyFill="1"/>
    <xf numFmtId="0" fontId="0" fillId="0" borderId="0" xfId="0" applyFill="1"/>
    <xf numFmtId="0" fontId="0" fillId="0" borderId="11" xfId="1" applyNumberFormat="1" applyFont="1" applyFill="1" applyBorder="1" applyAlignment="1">
      <alignment horizontal="center"/>
    </xf>
    <xf numFmtId="171" fontId="0" fillId="0" borderId="0" xfId="0" applyNumberFormat="1" applyFill="1"/>
    <xf numFmtId="172" fontId="0" fillId="0" borderId="0" xfId="0" applyNumberFormat="1" applyFill="1"/>
    <xf numFmtId="10" fontId="0" fillId="0" borderId="0" xfId="1" applyNumberFormat="1" applyFont="1" applyFill="1"/>
    <xf numFmtId="166" fontId="0" fillId="4" borderId="2" xfId="0" applyNumberFormat="1" applyFill="1" applyBorder="1"/>
    <xf numFmtId="0" fontId="0" fillId="0" borderId="2" xfId="0" applyNumberFormat="1" applyFill="1" applyBorder="1"/>
    <xf numFmtId="0" fontId="0" fillId="0" borderId="0" xfId="0" applyNumberFormat="1" applyFill="1"/>
    <xf numFmtId="10" fontId="0" fillId="0" borderId="2" xfId="1" applyNumberFormat="1" applyFont="1" applyFill="1" applyBorder="1"/>
    <xf numFmtId="0" fontId="0" fillId="0" borderId="0" xfId="1" applyNumberFormat="1" applyFont="1" applyFill="1"/>
  </cellXfs>
  <cellStyles count="3">
    <cellStyle name="Input" xfId="2" builtinId="20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0"/>
  <sheetViews>
    <sheetView tabSelected="1" zoomScale="115" zoomScaleNormal="115" workbookViewId="0">
      <selection activeCell="B19" sqref="B19"/>
    </sheetView>
  </sheetViews>
  <sheetFormatPr defaultRowHeight="13.8" x14ac:dyDescent="0.25"/>
  <cols>
    <col min="1" max="1" width="16.19921875" bestFit="1" customWidth="1"/>
    <col min="2" max="2" width="10.59765625" style="7" bestFit="1" customWidth="1"/>
    <col min="3" max="7" width="9" style="4"/>
    <col min="8" max="8" width="12.3984375" style="6" bestFit="1" customWidth="1"/>
    <col min="9" max="10" width="10.59765625" style="3" bestFit="1" customWidth="1"/>
    <col min="11" max="11" width="9" style="3"/>
    <col min="12" max="12" width="18.09765625" style="66" bestFit="1" customWidth="1"/>
    <col min="13" max="13" width="9.69921875" style="3" bestFit="1" customWidth="1"/>
    <col min="14" max="14" width="9.69921875" bestFit="1" customWidth="1"/>
  </cols>
  <sheetData>
    <row r="1" spans="1:11" ht="25.8" x14ac:dyDescent="0.5">
      <c r="A1" s="65" t="s">
        <v>31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x14ac:dyDescent="0.25">
      <c r="A2" t="s">
        <v>28</v>
      </c>
    </row>
    <row r="3" spans="1:11" x14ac:dyDescent="0.25">
      <c r="A3" t="s">
        <v>29</v>
      </c>
    </row>
    <row r="5" spans="1:11" ht="14.4" thickBot="1" x14ac:dyDescent="0.3"/>
    <row r="6" spans="1:11" ht="26.4" thickBot="1" x14ac:dyDescent="0.55000000000000004">
      <c r="A6" s="83" t="s">
        <v>33</v>
      </c>
      <c r="B6" s="84"/>
      <c r="C6" s="84"/>
      <c r="D6" s="84"/>
      <c r="E6" s="84"/>
      <c r="F6" s="84"/>
      <c r="G6" s="84"/>
      <c r="H6" s="84"/>
      <c r="I6" s="84"/>
      <c r="J6" s="84"/>
      <c r="K6" s="85"/>
    </row>
    <row r="7" spans="1:11" x14ac:dyDescent="0.25">
      <c r="A7" s="42" t="s">
        <v>8</v>
      </c>
      <c r="B7" s="43">
        <v>1</v>
      </c>
      <c r="C7" s="44"/>
      <c r="D7" s="44"/>
      <c r="E7" s="45"/>
      <c r="F7" s="45"/>
      <c r="G7" s="45"/>
      <c r="H7" s="46"/>
      <c r="I7" s="47"/>
      <c r="J7" s="47"/>
      <c r="K7" s="48"/>
    </row>
    <row r="8" spans="1:11" x14ac:dyDescent="0.25">
      <c r="A8" s="14" t="s">
        <v>9</v>
      </c>
      <c r="B8" s="49">
        <v>70</v>
      </c>
      <c r="C8" s="15" t="s">
        <v>10</v>
      </c>
      <c r="D8" s="15"/>
      <c r="E8" s="50"/>
      <c r="F8" s="50"/>
      <c r="G8" s="50"/>
      <c r="H8" s="51"/>
      <c r="I8" s="52"/>
      <c r="J8" s="52"/>
      <c r="K8" s="53"/>
    </row>
    <row r="9" spans="1:11" x14ac:dyDescent="0.25">
      <c r="A9" s="14" t="s">
        <v>11</v>
      </c>
      <c r="B9" s="54">
        <v>1</v>
      </c>
      <c r="C9" s="49">
        <v>13</v>
      </c>
      <c r="D9" s="49">
        <v>0</v>
      </c>
      <c r="E9" s="50"/>
      <c r="F9" s="50"/>
      <c r="G9" s="50"/>
      <c r="H9" s="51"/>
      <c r="I9" s="52"/>
      <c r="J9" s="52"/>
      <c r="K9" s="53"/>
    </row>
    <row r="10" spans="1:11" x14ac:dyDescent="0.25">
      <c r="A10" s="14" t="s">
        <v>12</v>
      </c>
      <c r="B10" s="16">
        <f>5729.578/(B9+C9/60+D9/3600)</f>
        <v>4709.2421917808215</v>
      </c>
      <c r="C10" s="15" t="s">
        <v>13</v>
      </c>
      <c r="D10" s="15"/>
      <c r="E10" s="50"/>
      <c r="F10" s="50"/>
      <c r="G10" s="50"/>
      <c r="H10" s="51"/>
      <c r="I10" s="52"/>
      <c r="J10" s="52"/>
      <c r="K10" s="53"/>
    </row>
    <row r="11" spans="1:11" x14ac:dyDescent="0.25">
      <c r="A11" s="14" t="s">
        <v>14</v>
      </c>
      <c r="B11" s="55">
        <v>137297.17000000001</v>
      </c>
      <c r="C11" s="15"/>
      <c r="D11" s="15"/>
      <c r="E11" s="50"/>
      <c r="F11" s="50"/>
      <c r="G11" s="50"/>
      <c r="H11" s="51"/>
      <c r="I11" s="52"/>
      <c r="J11" s="52"/>
      <c r="K11" s="53"/>
    </row>
    <row r="12" spans="1:11" x14ac:dyDescent="0.25">
      <c r="A12" s="14" t="s">
        <v>32</v>
      </c>
      <c r="B12" s="55">
        <v>138242.03</v>
      </c>
      <c r="C12" s="15"/>
      <c r="D12" s="15"/>
      <c r="E12" s="50"/>
      <c r="F12" s="50"/>
      <c r="G12" s="50"/>
      <c r="H12" s="51"/>
      <c r="I12" s="52"/>
      <c r="J12" s="52"/>
      <c r="K12" s="53"/>
    </row>
    <row r="13" spans="1:11" x14ac:dyDescent="0.25">
      <c r="A13" s="14" t="s">
        <v>15</v>
      </c>
      <c r="B13" s="17">
        <f>B12-B11</f>
        <v>944.85999999998603</v>
      </c>
      <c r="C13" s="15" t="s">
        <v>13</v>
      </c>
      <c r="D13" s="15"/>
      <c r="E13" s="50"/>
      <c r="F13" s="50"/>
      <c r="G13" s="50"/>
      <c r="H13" s="51"/>
      <c r="I13" s="52"/>
      <c r="J13" s="52"/>
      <c r="K13" s="53"/>
    </row>
    <row r="14" spans="1:11" x14ac:dyDescent="0.25">
      <c r="A14" s="14" t="s">
        <v>16</v>
      </c>
      <c r="B14" s="49" t="s">
        <v>35</v>
      </c>
      <c r="C14" s="15"/>
      <c r="D14" s="15"/>
      <c r="E14" s="50"/>
      <c r="F14" s="50"/>
      <c r="G14" s="50"/>
      <c r="H14" s="51"/>
      <c r="I14" s="52"/>
      <c r="J14" s="52"/>
      <c r="K14" s="53"/>
    </row>
    <row r="15" spans="1:11" x14ac:dyDescent="0.25">
      <c r="A15" s="14" t="s">
        <v>18</v>
      </c>
      <c r="B15" s="49">
        <v>0</v>
      </c>
      <c r="C15" s="15" t="s">
        <v>13</v>
      </c>
      <c r="D15" s="15"/>
      <c r="E15" s="50"/>
      <c r="F15" s="50"/>
      <c r="G15" s="50"/>
      <c r="H15" s="51"/>
      <c r="I15" s="52"/>
      <c r="J15" s="52"/>
      <c r="K15" s="53"/>
    </row>
    <row r="16" spans="1:11" x14ac:dyDescent="0.25">
      <c r="A16" s="14" t="s">
        <v>19</v>
      </c>
      <c r="B16" s="49">
        <v>200</v>
      </c>
      <c r="C16" s="15" t="s">
        <v>13</v>
      </c>
      <c r="D16" s="15"/>
      <c r="E16" s="50"/>
      <c r="F16" s="50"/>
      <c r="G16" s="50"/>
      <c r="H16" s="51"/>
      <c r="I16" s="52"/>
      <c r="J16" s="52"/>
      <c r="K16" s="53"/>
    </row>
    <row r="17" spans="1:13" x14ac:dyDescent="0.25">
      <c r="A17" s="14" t="s">
        <v>20</v>
      </c>
      <c r="B17" s="49" t="s">
        <v>17</v>
      </c>
      <c r="C17" s="15"/>
      <c r="D17" s="15"/>
      <c r="E17" s="50"/>
      <c r="F17" s="50"/>
      <c r="G17" s="50"/>
      <c r="H17" s="51"/>
      <c r="I17" s="52"/>
      <c r="J17" s="52"/>
      <c r="K17" s="53"/>
    </row>
    <row r="18" spans="1:13" x14ac:dyDescent="0.25">
      <c r="A18" s="14" t="s">
        <v>21</v>
      </c>
      <c r="B18" s="49">
        <v>0</v>
      </c>
      <c r="C18" s="15" t="s">
        <v>13</v>
      </c>
      <c r="D18" s="15"/>
      <c r="E18" s="50"/>
      <c r="F18" s="50"/>
      <c r="G18" s="50"/>
      <c r="H18" s="51"/>
      <c r="I18" s="52"/>
      <c r="J18" s="52"/>
      <c r="K18" s="53"/>
    </row>
    <row r="19" spans="1:13" x14ac:dyDescent="0.25">
      <c r="A19" s="14" t="s">
        <v>22</v>
      </c>
      <c r="B19" s="39">
        <v>3.2000000000000001E-2</v>
      </c>
      <c r="C19" s="15"/>
      <c r="D19" s="15"/>
      <c r="E19" s="50"/>
      <c r="F19" s="50"/>
      <c r="G19" s="50"/>
      <c r="H19" s="51"/>
      <c r="I19" s="52"/>
      <c r="J19" s="52"/>
      <c r="K19" s="53"/>
    </row>
    <row r="20" spans="1:13" x14ac:dyDescent="0.25">
      <c r="A20" s="14" t="s">
        <v>23</v>
      </c>
      <c r="B20" s="56">
        <f>B19*2/3</f>
        <v>2.1333333333333333E-2</v>
      </c>
      <c r="C20" s="15"/>
      <c r="D20" s="15"/>
      <c r="E20" s="50"/>
      <c r="F20" s="50"/>
      <c r="G20" s="50"/>
      <c r="H20" s="51"/>
      <c r="I20" s="52"/>
      <c r="J20" s="52"/>
      <c r="K20" s="53"/>
    </row>
    <row r="21" spans="1:13" x14ac:dyDescent="0.25">
      <c r="A21" s="14" t="s">
        <v>25</v>
      </c>
      <c r="B21" s="57" t="e">
        <f>IF((#REF!-#REF!)&gt;1/3*B13,"GOOD","BAD")</f>
        <v>#REF!</v>
      </c>
      <c r="C21" s="15" t="s">
        <v>26</v>
      </c>
      <c r="D21" s="15"/>
      <c r="E21" s="50"/>
      <c r="F21" s="50"/>
      <c r="G21" s="50"/>
      <c r="H21" s="51"/>
      <c r="I21" s="52"/>
      <c r="J21" s="52"/>
      <c r="K21" s="53"/>
    </row>
    <row r="22" spans="1:13" x14ac:dyDescent="0.25">
      <c r="A22" s="14" t="s">
        <v>27</v>
      </c>
      <c r="B22" s="57" t="e">
        <f>IF((#REF!-#REF!)&gt;1/3*B13,"GOOD","BAD")</f>
        <v>#REF!</v>
      </c>
      <c r="C22" s="15" t="s">
        <v>26</v>
      </c>
      <c r="D22" s="15"/>
      <c r="E22" s="50"/>
      <c r="F22" s="50"/>
      <c r="G22" s="50"/>
      <c r="H22" s="51"/>
      <c r="I22" s="52"/>
      <c r="J22" s="52"/>
      <c r="K22" s="53"/>
    </row>
    <row r="23" spans="1:13" ht="14.4" thickBot="1" x14ac:dyDescent="0.3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9"/>
    </row>
    <row r="24" spans="1:13" s="5" customFormat="1" x14ac:dyDescent="0.25">
      <c r="A24" s="29" t="s">
        <v>0</v>
      </c>
      <c r="B24" s="30" t="s">
        <v>1</v>
      </c>
      <c r="C24" s="31" t="s">
        <v>3</v>
      </c>
      <c r="D24" s="31" t="s">
        <v>4</v>
      </c>
      <c r="E24" s="31" t="s">
        <v>2</v>
      </c>
      <c r="F24" s="32" t="s">
        <v>5</v>
      </c>
      <c r="G24" s="19" t="s">
        <v>38</v>
      </c>
      <c r="H24" s="20" t="s">
        <v>7</v>
      </c>
      <c r="I24" s="33" t="s">
        <v>36</v>
      </c>
      <c r="J24" s="31" t="s">
        <v>37</v>
      </c>
      <c r="K24" s="34"/>
      <c r="L24" s="66"/>
      <c r="M24" s="6"/>
    </row>
    <row r="25" spans="1:13" s="5" customFormat="1" x14ac:dyDescent="0.25">
      <c r="A25" s="58"/>
      <c r="B25" s="59"/>
      <c r="C25" s="60"/>
      <c r="D25" s="86"/>
      <c r="E25" s="60"/>
      <c r="F25" s="61"/>
      <c r="G25" s="62"/>
      <c r="H25" s="63"/>
      <c r="I25" s="40"/>
      <c r="J25" s="60"/>
      <c r="K25" s="35"/>
      <c r="L25" s="66"/>
      <c r="M25" s="6"/>
    </row>
    <row r="26" spans="1:13" s="94" customFormat="1" x14ac:dyDescent="0.25">
      <c r="A26" s="23"/>
      <c r="B26" s="89"/>
      <c r="C26" s="12"/>
      <c r="D26" s="12"/>
      <c r="E26" s="12"/>
      <c r="F26" s="90"/>
      <c r="G26" s="23"/>
      <c r="H26" s="91"/>
      <c r="I26" s="40"/>
      <c r="J26" s="100"/>
      <c r="K26" s="70"/>
      <c r="L26" s="92"/>
      <c r="M26" s="101"/>
    </row>
    <row r="27" spans="1:13" s="98" customFormat="1" x14ac:dyDescent="0.25">
      <c r="A27" s="23"/>
      <c r="B27" s="89"/>
      <c r="C27" s="12"/>
      <c r="D27" s="12"/>
      <c r="E27" s="12"/>
      <c r="F27" s="90"/>
      <c r="G27" s="23"/>
      <c r="H27" s="91"/>
      <c r="I27" s="40"/>
      <c r="J27" s="102"/>
      <c r="K27" s="71"/>
      <c r="L27" s="92"/>
      <c r="M27" s="103"/>
    </row>
    <row r="28" spans="1:13" s="1" customFormat="1" x14ac:dyDescent="0.25">
      <c r="A28" s="36"/>
      <c r="B28" s="10"/>
      <c r="C28" s="12"/>
      <c r="D28" s="11">
        <v>2.7E-2</v>
      </c>
      <c r="E28" s="12"/>
      <c r="F28" s="18"/>
      <c r="G28" s="23"/>
      <c r="H28" s="24"/>
      <c r="I28" s="68">
        <f>I29-H29</f>
        <v>137314.17000000001</v>
      </c>
      <c r="J28" s="64"/>
      <c r="K28" s="37"/>
      <c r="L28" s="66"/>
      <c r="M28" s="2"/>
    </row>
    <row r="29" spans="1:13" x14ac:dyDescent="0.25">
      <c r="A29" s="38">
        <v>12</v>
      </c>
      <c r="B29" s="13">
        <v>1</v>
      </c>
      <c r="C29" s="12">
        <f>D28</f>
        <v>2.7E-2</v>
      </c>
      <c r="D29" s="11">
        <f>B20</f>
        <v>2.1333333333333333E-2</v>
      </c>
      <c r="E29" s="12">
        <f>D29-C29</f>
        <v>-5.6666666666666671E-3</v>
      </c>
      <c r="F29" s="18">
        <v>250</v>
      </c>
      <c r="G29" s="23"/>
      <c r="H29" s="87">
        <f>A29*B29*E29*F29</f>
        <v>-17</v>
      </c>
      <c r="I29" s="67">
        <f>B11</f>
        <v>137297.17000000001</v>
      </c>
      <c r="J29" s="99">
        <f>B12</f>
        <v>138242.03</v>
      </c>
      <c r="K29" s="37" t="s">
        <v>39</v>
      </c>
      <c r="L29" s="66">
        <f>12*1*0.02/0.4*100</f>
        <v>60</v>
      </c>
    </row>
    <row r="30" spans="1:13" x14ac:dyDescent="0.25">
      <c r="A30" s="38">
        <v>12</v>
      </c>
      <c r="B30" s="13">
        <v>1</v>
      </c>
      <c r="C30" s="12">
        <f>D29</f>
        <v>2.1333333333333333E-2</v>
      </c>
      <c r="D30" s="12">
        <v>0.04</v>
      </c>
      <c r="E30" s="12">
        <f>D30-C30</f>
        <v>1.8666666666666668E-2</v>
      </c>
      <c r="F30" s="18">
        <v>250</v>
      </c>
      <c r="G30" s="23"/>
      <c r="H30" s="87">
        <f>A30*B30*E30*F30</f>
        <v>56.000000000000007</v>
      </c>
      <c r="I30" s="40">
        <f>I29+H30</f>
        <v>137353.17000000001</v>
      </c>
      <c r="J30" s="88"/>
      <c r="K30" s="35"/>
    </row>
    <row r="31" spans="1:13" ht="14.4" thickBot="1" x14ac:dyDescent="0.3">
      <c r="A31" s="38">
        <v>12</v>
      </c>
      <c r="B31" s="13">
        <v>3</v>
      </c>
      <c r="C31" s="12">
        <f>D30</f>
        <v>0.04</v>
      </c>
      <c r="D31" s="12">
        <f>B47</f>
        <v>5.7000000000000002E-2</v>
      </c>
      <c r="E31" s="12">
        <f>D31-C31</f>
        <v>1.7000000000000001E-2</v>
      </c>
      <c r="F31" s="18">
        <v>250</v>
      </c>
      <c r="G31" s="23">
        <f>A31*B31*E31*F31</f>
        <v>153.00000000000003</v>
      </c>
      <c r="H31" s="26"/>
      <c r="I31" s="40"/>
      <c r="J31" s="88">
        <f>J29+B16</f>
        <v>138442.03</v>
      </c>
      <c r="K31" s="35"/>
    </row>
    <row r="32" spans="1:13" ht="14.4" thickBot="1" x14ac:dyDescent="0.3">
      <c r="A32" s="80"/>
      <c r="B32" s="81"/>
      <c r="C32" s="81"/>
      <c r="D32" s="81"/>
      <c r="E32" s="81"/>
      <c r="F32" s="82"/>
      <c r="G32" s="27">
        <f>SUM(G27:G31)</f>
        <v>153.00000000000003</v>
      </c>
      <c r="H32" s="28">
        <f>SUM(H27:H31)</f>
        <v>39.000000000000007</v>
      </c>
      <c r="I32" s="74"/>
      <c r="J32" s="75"/>
      <c r="K32" s="76"/>
    </row>
    <row r="33" spans="1:11" ht="14.4" thickBot="1" x14ac:dyDescent="0.3"/>
    <row r="34" spans="1:11" ht="26.4" thickBot="1" x14ac:dyDescent="0.55000000000000004">
      <c r="A34" s="83" t="s">
        <v>34</v>
      </c>
      <c r="B34" s="84"/>
      <c r="C34" s="84"/>
      <c r="D34" s="84"/>
      <c r="E34" s="84"/>
      <c r="F34" s="84"/>
      <c r="G34" s="84"/>
      <c r="H34" s="84"/>
      <c r="I34" s="84"/>
      <c r="J34" s="84"/>
      <c r="K34" s="85"/>
    </row>
    <row r="35" spans="1:11" x14ac:dyDescent="0.25">
      <c r="A35" s="42" t="s">
        <v>8</v>
      </c>
      <c r="B35" s="43">
        <v>2</v>
      </c>
      <c r="C35" s="44"/>
      <c r="D35" s="44"/>
      <c r="E35" s="45"/>
      <c r="F35" s="45"/>
      <c r="G35" s="45"/>
      <c r="H35" s="46"/>
      <c r="I35" s="47"/>
      <c r="J35" s="47"/>
      <c r="K35" s="48"/>
    </row>
    <row r="36" spans="1:11" x14ac:dyDescent="0.25">
      <c r="A36" s="14" t="s">
        <v>9</v>
      </c>
      <c r="B36" s="49">
        <v>10</v>
      </c>
      <c r="C36" s="15" t="s">
        <v>10</v>
      </c>
      <c r="D36" s="15"/>
      <c r="E36" s="50"/>
      <c r="F36" s="50"/>
      <c r="G36" s="50"/>
      <c r="H36" s="51"/>
      <c r="I36" s="52"/>
      <c r="J36" s="52"/>
      <c r="K36" s="53"/>
    </row>
    <row r="37" spans="1:11" x14ac:dyDescent="0.25">
      <c r="A37" s="14" t="s">
        <v>11</v>
      </c>
      <c r="B37" s="54">
        <v>8</v>
      </c>
      <c r="C37" s="49">
        <v>50</v>
      </c>
      <c r="D37" s="49">
        <v>0</v>
      </c>
      <c r="E37" s="50"/>
      <c r="F37" s="50"/>
      <c r="G37" s="50"/>
      <c r="H37" s="51"/>
      <c r="I37" s="52"/>
      <c r="J37" s="52"/>
      <c r="K37" s="53"/>
    </row>
    <row r="38" spans="1:11" x14ac:dyDescent="0.25">
      <c r="A38" s="14" t="s">
        <v>12</v>
      </c>
      <c r="B38" s="16">
        <f>5729.578/(B37+C37/60+D37/3600)</f>
        <v>648.63147169811316</v>
      </c>
      <c r="C38" s="15" t="s">
        <v>13</v>
      </c>
      <c r="D38" s="15"/>
      <c r="E38" s="50"/>
      <c r="F38" s="50"/>
      <c r="G38" s="50"/>
      <c r="H38" s="51"/>
      <c r="I38" s="52"/>
      <c r="J38" s="52"/>
      <c r="K38" s="53"/>
    </row>
    <row r="39" spans="1:11" x14ac:dyDescent="0.25">
      <c r="A39" s="14" t="s">
        <v>32</v>
      </c>
      <c r="B39" s="55">
        <f>B12+B16</f>
        <v>138442.03</v>
      </c>
      <c r="C39" s="15"/>
      <c r="D39" s="15"/>
      <c r="E39" s="50"/>
      <c r="F39" s="50"/>
      <c r="G39" s="50"/>
      <c r="H39" s="51"/>
      <c r="I39" s="52"/>
      <c r="J39" s="52"/>
      <c r="K39" s="53"/>
    </row>
    <row r="40" spans="1:11" x14ac:dyDescent="0.25">
      <c r="A40" s="14" t="s">
        <v>32</v>
      </c>
      <c r="B40" s="55">
        <v>139110.07999999999</v>
      </c>
      <c r="C40" s="15"/>
      <c r="D40" s="15"/>
      <c r="E40" s="50"/>
      <c r="F40" s="50"/>
      <c r="G40" s="50"/>
      <c r="H40" s="51"/>
      <c r="I40" s="52"/>
      <c r="J40" s="52"/>
      <c r="K40" s="53"/>
    </row>
    <row r="41" spans="1:11" x14ac:dyDescent="0.25">
      <c r="A41" s="14" t="s">
        <v>15</v>
      </c>
      <c r="B41" s="17">
        <f>B40-B39</f>
        <v>668.04999999998836</v>
      </c>
      <c r="C41" s="15" t="s">
        <v>13</v>
      </c>
      <c r="D41" s="15"/>
      <c r="E41" s="50"/>
      <c r="F41" s="50"/>
      <c r="G41" s="50"/>
      <c r="H41" s="51"/>
      <c r="I41" s="52"/>
      <c r="J41" s="52"/>
      <c r="K41" s="53"/>
    </row>
    <row r="42" spans="1:11" x14ac:dyDescent="0.25">
      <c r="A42" s="14" t="s">
        <v>16</v>
      </c>
      <c r="B42" s="49" t="s">
        <v>17</v>
      </c>
      <c r="C42" s="15"/>
      <c r="D42" s="15"/>
      <c r="E42" s="50"/>
      <c r="F42" s="50"/>
      <c r="G42" s="50"/>
      <c r="H42" s="51"/>
      <c r="I42" s="52"/>
      <c r="J42" s="52"/>
      <c r="K42" s="53"/>
    </row>
    <row r="43" spans="1:11" x14ac:dyDescent="0.25">
      <c r="A43" s="14" t="s">
        <v>18</v>
      </c>
      <c r="B43" s="49">
        <v>0</v>
      </c>
      <c r="C43" s="15" t="s">
        <v>13</v>
      </c>
      <c r="D43" s="15"/>
      <c r="E43" s="50"/>
      <c r="F43" s="50"/>
      <c r="G43" s="50"/>
      <c r="H43" s="51"/>
      <c r="I43" s="52"/>
      <c r="J43" s="52"/>
      <c r="K43" s="53"/>
    </row>
    <row r="44" spans="1:11" x14ac:dyDescent="0.25">
      <c r="A44" s="14" t="s">
        <v>19</v>
      </c>
      <c r="B44" s="49">
        <v>0</v>
      </c>
      <c r="C44" s="15" t="s">
        <v>13</v>
      </c>
      <c r="D44" s="15"/>
      <c r="E44" s="50"/>
      <c r="F44" s="50"/>
      <c r="G44" s="50"/>
      <c r="H44" s="51"/>
      <c r="I44" s="52"/>
      <c r="J44" s="52"/>
      <c r="K44" s="53"/>
    </row>
    <row r="45" spans="1:11" x14ac:dyDescent="0.25">
      <c r="A45" s="14" t="s">
        <v>20</v>
      </c>
      <c r="B45" s="49" t="s">
        <v>17</v>
      </c>
      <c r="C45" s="15"/>
      <c r="D45" s="15"/>
      <c r="E45" s="50"/>
      <c r="F45" s="50"/>
      <c r="G45" s="50"/>
      <c r="H45" s="51"/>
      <c r="I45" s="52"/>
      <c r="J45" s="52"/>
      <c r="K45" s="53"/>
    </row>
    <row r="46" spans="1:11" x14ac:dyDescent="0.25">
      <c r="A46" s="14" t="s">
        <v>21</v>
      </c>
      <c r="B46" s="49">
        <v>0</v>
      </c>
      <c r="C46" s="15" t="s">
        <v>13</v>
      </c>
      <c r="D46" s="15"/>
      <c r="E46" s="50"/>
      <c r="F46" s="50"/>
      <c r="G46" s="50"/>
      <c r="H46" s="51"/>
      <c r="I46" s="52"/>
      <c r="J46" s="52"/>
      <c r="K46" s="53"/>
    </row>
    <row r="47" spans="1:11" x14ac:dyDescent="0.25">
      <c r="A47" s="14" t="s">
        <v>22</v>
      </c>
      <c r="B47" s="39">
        <v>5.7000000000000002E-2</v>
      </c>
      <c r="C47" s="15"/>
      <c r="D47" s="15"/>
      <c r="E47" s="50"/>
      <c r="F47" s="50"/>
      <c r="G47" s="50"/>
      <c r="H47" s="51"/>
      <c r="I47" s="52"/>
      <c r="J47" s="52"/>
      <c r="K47" s="53"/>
    </row>
    <row r="48" spans="1:11" x14ac:dyDescent="0.25">
      <c r="A48" s="14" t="s">
        <v>23</v>
      </c>
      <c r="B48" s="56">
        <f>B47*2/3</f>
        <v>3.7999999999999999E-2</v>
      </c>
      <c r="C48" s="15"/>
      <c r="D48" s="15"/>
      <c r="E48" s="50"/>
      <c r="F48" s="50"/>
      <c r="G48" s="50"/>
      <c r="H48" s="51"/>
      <c r="I48" s="52"/>
      <c r="J48" s="52"/>
      <c r="K48" s="53"/>
    </row>
    <row r="49" spans="1:13" x14ac:dyDescent="0.25">
      <c r="A49" s="14" t="s">
        <v>25</v>
      </c>
      <c r="B49" s="57" t="e">
        <f>IF((#REF!-I54)&gt;1/3*B41,"GOOD","BAD")</f>
        <v>#REF!</v>
      </c>
      <c r="C49" s="15" t="s">
        <v>26</v>
      </c>
      <c r="D49" s="15"/>
      <c r="E49" s="50"/>
      <c r="F49" s="50"/>
      <c r="G49" s="50"/>
      <c r="H49" s="51"/>
      <c r="I49" s="52"/>
      <c r="J49" s="52"/>
      <c r="K49" s="53"/>
    </row>
    <row r="50" spans="1:13" x14ac:dyDescent="0.25">
      <c r="A50" s="14" t="s">
        <v>27</v>
      </c>
      <c r="B50" s="57" t="e">
        <f>IF((#REF!-#REF!)&gt;1/3*B41,"GOOD","BAD")</f>
        <v>#REF!</v>
      </c>
      <c r="C50" s="15" t="s">
        <v>26</v>
      </c>
      <c r="D50" s="15"/>
      <c r="E50" s="50"/>
      <c r="F50" s="50"/>
      <c r="G50" s="50"/>
      <c r="H50" s="51"/>
      <c r="I50" s="52"/>
      <c r="J50" s="52"/>
      <c r="K50" s="53"/>
    </row>
    <row r="51" spans="1:13" ht="14.4" thickBot="1" x14ac:dyDescent="0.3">
      <c r="A51" s="77" t="s">
        <v>24</v>
      </c>
      <c r="B51" s="78"/>
      <c r="C51" s="78"/>
      <c r="D51" s="78"/>
      <c r="E51" s="78"/>
      <c r="F51" s="78"/>
      <c r="G51" s="78"/>
      <c r="H51" s="78"/>
      <c r="I51" s="78"/>
      <c r="J51" s="78"/>
      <c r="K51" s="79"/>
    </row>
    <row r="52" spans="1:13" x14ac:dyDescent="0.25">
      <c r="A52" s="29" t="s">
        <v>0</v>
      </c>
      <c r="B52" s="30" t="s">
        <v>1</v>
      </c>
      <c r="C52" s="31" t="s">
        <v>3</v>
      </c>
      <c r="D52" s="31" t="s">
        <v>4</v>
      </c>
      <c r="E52" s="31" t="s">
        <v>2</v>
      </c>
      <c r="F52" s="32" t="s">
        <v>5</v>
      </c>
      <c r="G52" s="19" t="s">
        <v>6</v>
      </c>
      <c r="H52" s="20" t="s">
        <v>7</v>
      </c>
      <c r="I52" s="33"/>
      <c r="J52" s="31" t="s">
        <v>37</v>
      </c>
      <c r="K52" s="34"/>
      <c r="L52" s="66">
        <f>J55-J53</f>
        <v>223.18120000002091</v>
      </c>
    </row>
    <row r="53" spans="1:13" x14ac:dyDescent="0.25">
      <c r="A53" s="36"/>
      <c r="B53" s="10"/>
      <c r="C53" s="60"/>
      <c r="D53" s="11">
        <f>D31</f>
        <v>5.7000000000000002E-2</v>
      </c>
      <c r="E53" s="60"/>
      <c r="F53" s="61"/>
      <c r="G53" s="62"/>
      <c r="H53" s="63"/>
      <c r="I53" s="40"/>
      <c r="J53" s="9">
        <f>J54+G54</f>
        <v>138908.95879999999</v>
      </c>
      <c r="K53" s="73"/>
      <c r="L53" s="66">
        <f>D53-D55</f>
        <v>3.7000000000000005E-2</v>
      </c>
    </row>
    <row r="54" spans="1:13" x14ac:dyDescent="0.25">
      <c r="A54" s="36">
        <v>12</v>
      </c>
      <c r="B54" s="10">
        <v>3</v>
      </c>
      <c r="C54" s="12">
        <f>D53</f>
        <v>5.7000000000000002E-2</v>
      </c>
      <c r="D54" s="11">
        <v>2.23E-2</v>
      </c>
      <c r="E54" s="12">
        <f>D54-C54</f>
        <v>-3.4700000000000002E-2</v>
      </c>
      <c r="F54" s="18">
        <v>161</v>
      </c>
      <c r="G54" s="23">
        <f>A54*B54*E54*F54</f>
        <v>-201.12120000000002</v>
      </c>
      <c r="H54" s="22"/>
      <c r="I54" s="40"/>
      <c r="J54" s="9">
        <f>B40</f>
        <v>139110.07999999999</v>
      </c>
      <c r="K54" s="72" t="s">
        <v>30</v>
      </c>
      <c r="L54" s="66">
        <f>L53/L52*(J55-J54)</f>
        <v>3.6572076859561395E-3</v>
      </c>
      <c r="M54" s="69"/>
    </row>
    <row r="55" spans="1:13" s="94" customFormat="1" x14ac:dyDescent="0.25">
      <c r="A55" s="36">
        <v>12</v>
      </c>
      <c r="B55" s="10">
        <v>3</v>
      </c>
      <c r="C55" s="12">
        <f>D54</f>
        <v>2.23E-2</v>
      </c>
      <c r="D55" s="11">
        <v>0.02</v>
      </c>
      <c r="E55" s="12">
        <f>D55-C55</f>
        <v>-2.3E-3</v>
      </c>
      <c r="F55" s="18">
        <v>161</v>
      </c>
      <c r="G55" s="23">
        <f>A55*B55*E55*F55</f>
        <v>-13.3308</v>
      </c>
      <c r="H55" s="91"/>
      <c r="I55" s="40"/>
      <c r="J55" s="41">
        <v>139132.14000000001</v>
      </c>
      <c r="K55" s="71"/>
      <c r="L55" s="97">
        <f>L53/L52</f>
        <v>1.6578457325257029E-4</v>
      </c>
      <c r="M55" s="93"/>
    </row>
    <row r="56" spans="1:13" s="94" customFormat="1" x14ac:dyDescent="0.25">
      <c r="A56" s="23"/>
      <c r="B56" s="89"/>
      <c r="C56" s="12"/>
      <c r="D56" s="12"/>
      <c r="E56" s="12"/>
      <c r="F56" s="90"/>
      <c r="G56" s="23"/>
      <c r="H56" s="91"/>
      <c r="I56" s="40"/>
      <c r="J56" s="41"/>
      <c r="K56" s="71"/>
      <c r="L56" s="96">
        <f>J55-J54</f>
        <v>22.060000000026776</v>
      </c>
      <c r="M56" s="93"/>
    </row>
    <row r="57" spans="1:13" s="94" customFormat="1" x14ac:dyDescent="0.25">
      <c r="A57" s="21"/>
      <c r="B57" s="8"/>
      <c r="C57" s="12"/>
      <c r="D57" s="12"/>
      <c r="E57" s="12"/>
      <c r="F57" s="90"/>
      <c r="G57" s="23"/>
      <c r="H57" s="91"/>
      <c r="I57" s="40"/>
      <c r="J57" s="41"/>
      <c r="K57" s="71"/>
      <c r="L57" s="98">
        <f>D55+L55*L56</f>
        <v>2.3657207685956139E-2</v>
      </c>
      <c r="M57" s="93"/>
    </row>
    <row r="58" spans="1:13" s="94" customFormat="1" x14ac:dyDescent="0.25">
      <c r="A58" s="21"/>
      <c r="B58" s="8"/>
      <c r="C58" s="12"/>
      <c r="D58" s="12"/>
      <c r="E58" s="12"/>
      <c r="F58" s="90"/>
      <c r="G58" s="23"/>
      <c r="H58" s="91"/>
      <c r="I58" s="40"/>
      <c r="J58" s="41"/>
      <c r="K58" s="70"/>
      <c r="L58" s="92"/>
      <c r="M58" s="93"/>
    </row>
    <row r="59" spans="1:13" s="94" customFormat="1" ht="14.4" thickBot="1" x14ac:dyDescent="0.3">
      <c r="A59" s="21"/>
      <c r="B59" s="8"/>
      <c r="C59" s="12"/>
      <c r="D59" s="12"/>
      <c r="E59" s="12"/>
      <c r="F59" s="90"/>
      <c r="G59" s="25"/>
      <c r="H59" s="95"/>
      <c r="I59" s="40"/>
      <c r="J59" s="41"/>
      <c r="K59" s="70"/>
      <c r="L59" s="92"/>
      <c r="M59" s="93"/>
    </row>
    <row r="60" spans="1:13" ht="14.4" thickBot="1" x14ac:dyDescent="0.3">
      <c r="A60" s="80"/>
      <c r="B60" s="81"/>
      <c r="C60" s="81"/>
      <c r="D60" s="81"/>
      <c r="E60" s="81"/>
      <c r="F60" s="82"/>
      <c r="G60" s="27">
        <f>SUM(G53:G59)</f>
        <v>-214.45200000000003</v>
      </c>
      <c r="H60" s="28">
        <f>SUM(H55:H59)</f>
        <v>0</v>
      </c>
      <c r="I60" s="74"/>
      <c r="J60" s="75"/>
      <c r="K60" s="76"/>
    </row>
  </sheetData>
  <mergeCells count="8">
    <mergeCell ref="A6:K6"/>
    <mergeCell ref="A23:K23"/>
    <mergeCell ref="A32:F32"/>
    <mergeCell ref="I32:K32"/>
    <mergeCell ref="A34:K34"/>
    <mergeCell ref="A51:K51"/>
    <mergeCell ref="A60:F60"/>
    <mergeCell ref="I60:K60"/>
  </mergeCells>
  <pageMargins left="0.7" right="0.7" top="0.75" bottom="0.75" header="0.3" footer="0.3"/>
  <pageSetup scale="48" fitToHeight="0" orientation="portrait" r:id="rId1"/>
  <headerFooter>
    <oddFooter>&amp;CHAM-75-1.95&amp;R&amp;P of &amp;N</oddFooter>
  </headerFooter>
  <rowBreaks count="1" manualBreakCount="1">
    <brk id="3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Easton SB Ramp</vt:lpstr>
    </vt:vector>
  </TitlesOfParts>
  <Company>EMHT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sbeal</dc:creator>
  <cp:lastModifiedBy>sbeal</cp:lastModifiedBy>
  <cp:lastPrinted>2022-09-09T16:50:19Z</cp:lastPrinted>
  <dcterms:created xsi:type="dcterms:W3CDTF">2022-05-05T11:24:29Z</dcterms:created>
  <dcterms:modified xsi:type="dcterms:W3CDTF">2022-12-06T20:16:31Z</dcterms:modified>
</cp:coreProperties>
</file>